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440" windowHeight="9540" activeTab="0"/>
  </bookViews>
  <sheets>
    <sheet name="dybstrøelse sengebås" sheetId="1" r:id="rId1"/>
    <sheet name="dybstrøelse sengebås (2)" sheetId="2" state="hidden" r:id="rId2"/>
    <sheet name="Ark1" sheetId="3" state="hidden" r:id="rId3"/>
    <sheet name="Ark2" sheetId="4" state="hidden" r:id="rId4"/>
    <sheet name="Ark3" sheetId="5" state="hidden" r:id="rId5"/>
  </sheets>
  <definedNames/>
  <calcPr fullCalcOnLoad="1"/>
</workbook>
</file>

<file path=xl/sharedStrings.xml><?xml version="1.0" encoding="utf-8"?>
<sst xmlns="http://schemas.openxmlformats.org/spreadsheetml/2006/main" count="93" uniqueCount="68">
  <si>
    <t>Sengebås</t>
  </si>
  <si>
    <t xml:space="preserve">per staldplads </t>
  </si>
  <si>
    <t>Rente</t>
  </si>
  <si>
    <t>Samlet halmpris pr kg</t>
  </si>
  <si>
    <t>Antal dyr</t>
  </si>
  <si>
    <t>timeløn</t>
  </si>
  <si>
    <t xml:space="preserve">Kapitalomkostninger, strømaskiner </t>
  </si>
  <si>
    <t>dage år</t>
  </si>
  <si>
    <t>Lønomkostninger</t>
  </si>
  <si>
    <t>I alt</t>
  </si>
  <si>
    <t>Årlige omkostninger per staldplads</t>
  </si>
  <si>
    <t>Dybststørelse</t>
  </si>
  <si>
    <t xml:space="preserve">Timeforbrug strøgning pr dyr, timer </t>
  </si>
  <si>
    <t xml:space="preserve">Strømaskiner,  </t>
  </si>
  <si>
    <t xml:space="preserve">Energi </t>
  </si>
  <si>
    <t>Vedligehold</t>
  </si>
  <si>
    <t>Øvrig løn</t>
  </si>
  <si>
    <t>Øvrige kapacitetsomkostninger</t>
  </si>
  <si>
    <t>gennemsnit fra BC slagtekalve</t>
  </si>
  <si>
    <t xml:space="preserve">Krav til DB (korr. For halm) </t>
  </si>
  <si>
    <t>Øvrige kapitalomkosninger</t>
  </si>
  <si>
    <t>Gennemsnit DB (BC slagtekalve)</t>
  </si>
  <si>
    <t xml:space="preserve">Omkostninger, der er uafhængige af staldanlæget </t>
  </si>
  <si>
    <t>Andel faste</t>
  </si>
  <si>
    <t xml:space="preserve">Timeforbug strøgning pr dag </t>
  </si>
  <si>
    <t>Investering inventar</t>
  </si>
  <si>
    <t>Levetid, inventar</t>
  </si>
  <si>
    <t>Levetid, bygninger</t>
  </si>
  <si>
    <t>Inventar andel</t>
  </si>
  <si>
    <t xml:space="preserve">Investering, total </t>
  </si>
  <si>
    <t>Investering bygninger</t>
  </si>
  <si>
    <t>Kapitalomkostninger, inventar</t>
  </si>
  <si>
    <t>Kapitalomkostninger, bygninger</t>
  </si>
  <si>
    <t>Kapitalomkostninger, staldanlæg</t>
  </si>
  <si>
    <t>Dagligt forbrug af halm, kg pr. dyr</t>
  </si>
  <si>
    <t xml:space="preserve">Halmomkostninger </t>
  </si>
  <si>
    <t xml:space="preserve">Staldafhængige omkostningsandel </t>
  </si>
  <si>
    <t>Øvrige staldspecifikke omkostninger</t>
  </si>
  <si>
    <t>Timeløn</t>
  </si>
  <si>
    <t>Dage år</t>
  </si>
  <si>
    <t>Levetid, strømaskiner</t>
  </si>
  <si>
    <t>I alt (Staldspecifikke omkostninger)</t>
  </si>
  <si>
    <t>Forskel</t>
  </si>
  <si>
    <t>Antal staldpladser</t>
  </si>
  <si>
    <t>Strømaskiner</t>
  </si>
  <si>
    <t>Dagligt forbrug af halm, kg</t>
  </si>
  <si>
    <t>Timeforbrug strøgning pr staldplads</t>
  </si>
  <si>
    <t>BC slagtekalve</t>
  </si>
  <si>
    <t>Egne tal</t>
  </si>
  <si>
    <t>Krav til DB (korr. For halm), BC slagtekalve</t>
  </si>
  <si>
    <t xml:space="preserve">grundforudsætninger </t>
  </si>
  <si>
    <t xml:space="preserve"> heraf, bygninger</t>
  </si>
  <si>
    <t xml:space="preserve"> heraf, inventar</t>
  </si>
  <si>
    <t>Overskud</t>
  </si>
  <si>
    <t>Gnst. DB fra Business Check Slagtekalve.</t>
  </si>
  <si>
    <t>Øvrig løn (til både ansatte og ejer)</t>
  </si>
  <si>
    <t xml:space="preserve">Omkostninger, der er uafhængige af staldanlægget </t>
  </si>
  <si>
    <t>Øvrige kapitalomkostninger</t>
  </si>
  <si>
    <t>Business Check Slagtekalve</t>
  </si>
  <si>
    <t>Dybstørelse</t>
  </si>
  <si>
    <t>Krav til DB (korr. For halm), egne tal</t>
  </si>
  <si>
    <t>Indsæt egne forudsætninger i de grønne felter</t>
  </si>
  <si>
    <t xml:space="preserve">Timeforbrug strøgning pr dag, total </t>
  </si>
  <si>
    <t>Forventet DB (korr. for halm)</t>
  </si>
  <si>
    <t>Total stalduafhængige omkostninger</t>
  </si>
  <si>
    <t>Andel faste staldomkostninger</t>
  </si>
  <si>
    <t xml:space="preserve">pr. staldplads </t>
  </si>
  <si>
    <t>Årlige omkostninger pr. staldplads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</si>
</sst>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_ &quot;kr.&quot;\ * #,##0_ ;_ &quot;kr.&quot;\ * \-#,##0_ ;_ &quot;kr.&quot;\ * &quot;-&quot;??_ ;_ @_ "/>
    <numFmt numFmtId="167" formatCode="0.00000"/>
    <numFmt numFmtId="168" formatCode="_ * #,##0.0_ ;_ * \-#,##0.0_ ;_ * &quot;-&quot;??_ ;_ @_ "/>
    <numFmt numFmtId="169" formatCode="&quot;kr.&quot;#,##0_);[Red]\(&quot;kr.&quot;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39" applyNumberFormat="1" applyFont="1" applyAlignment="1">
      <alignment/>
    </xf>
    <xf numFmtId="9" fontId="0" fillId="0" borderId="0" xfId="54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0" fillId="0" borderId="0" xfId="0" applyNumberFormat="1" applyAlignment="1">
      <alignment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6" fontId="37" fillId="0" borderId="0" xfId="0" applyNumberFormat="1" applyFont="1" applyBorder="1" applyAlignment="1">
      <alignment/>
    </xf>
    <xf numFmtId="6" fontId="37" fillId="0" borderId="0" xfId="0" applyNumberFormat="1" applyFont="1" applyAlignment="1">
      <alignment/>
    </xf>
    <xf numFmtId="166" fontId="0" fillId="0" borderId="11" xfId="59" applyNumberFormat="1" applyFont="1" applyBorder="1" applyAlignment="1">
      <alignment/>
    </xf>
    <xf numFmtId="166" fontId="0" fillId="0" borderId="0" xfId="59" applyNumberFormat="1" applyFont="1" applyBorder="1" applyAlignment="1">
      <alignment/>
    </xf>
    <xf numFmtId="9" fontId="37" fillId="0" borderId="0" xfId="54" applyFon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3" borderId="0" xfId="0" applyFont="1" applyFill="1" applyAlignment="1">
      <alignment/>
    </xf>
    <xf numFmtId="9" fontId="0" fillId="33" borderId="0" xfId="54" applyFont="1" applyFill="1" applyAlignment="1">
      <alignment/>
    </xf>
    <xf numFmtId="164" fontId="0" fillId="33" borderId="0" xfId="0" applyNumberFormat="1" applyFont="1" applyFill="1" applyAlignment="1">
      <alignment/>
    </xf>
    <xf numFmtId="6" fontId="0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6" fontId="37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6" fontId="37" fillId="33" borderId="0" xfId="0" applyNumberFormat="1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9" fontId="0" fillId="34" borderId="0" xfId="54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66" fontId="0" fillId="34" borderId="0" xfId="59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6" fontId="0" fillId="33" borderId="0" xfId="0" applyNumberFormat="1" applyFont="1" applyFill="1" applyBorder="1" applyAlignment="1">
      <alignment/>
    </xf>
    <xf numFmtId="6" fontId="0" fillId="33" borderId="16" xfId="0" applyNumberFormat="1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4" borderId="19" xfId="0" applyFont="1" applyFill="1" applyBorder="1" applyAlignment="1">
      <alignment horizontal="center"/>
    </xf>
    <xf numFmtId="6" fontId="0" fillId="34" borderId="20" xfId="0" applyNumberFormat="1" applyFont="1" applyFill="1" applyBorder="1" applyAlignment="1">
      <alignment horizontal="right"/>
    </xf>
    <xf numFmtId="6" fontId="0" fillId="34" borderId="20" xfId="0" applyNumberFormat="1" applyFont="1" applyFill="1" applyBorder="1" applyAlignment="1">
      <alignment/>
    </xf>
    <xf numFmtId="164" fontId="0" fillId="34" borderId="20" xfId="39" applyNumberFormat="1" applyFont="1" applyFill="1" applyBorder="1" applyAlignment="1">
      <alignment horizontal="right"/>
    </xf>
    <xf numFmtId="8" fontId="0" fillId="34" borderId="20" xfId="0" applyNumberFormat="1" applyFont="1" applyFill="1" applyBorder="1" applyAlignment="1">
      <alignment/>
    </xf>
    <xf numFmtId="167" fontId="0" fillId="33" borderId="20" xfId="0" applyNumberFormat="1" applyFont="1" applyFill="1" applyBorder="1" applyAlignment="1">
      <alignment/>
    </xf>
    <xf numFmtId="0" fontId="37" fillId="33" borderId="21" xfId="0" applyFont="1" applyFill="1" applyBorder="1" applyAlignment="1">
      <alignment horizontal="center"/>
    </xf>
    <xf numFmtId="6" fontId="0" fillId="33" borderId="20" xfId="0" applyNumberFormat="1" applyFont="1" applyFill="1" applyBorder="1" applyAlignment="1">
      <alignment horizontal="right"/>
    </xf>
    <xf numFmtId="6" fontId="0" fillId="33" borderId="20" xfId="0" applyNumberFormat="1" applyFont="1" applyFill="1" applyBorder="1" applyAlignment="1">
      <alignment/>
    </xf>
    <xf numFmtId="6" fontId="37" fillId="33" borderId="22" xfId="0" applyNumberFormat="1" applyFont="1" applyFill="1" applyBorder="1" applyAlignment="1">
      <alignment/>
    </xf>
    <xf numFmtId="168" fontId="0" fillId="34" borderId="20" xfId="39" applyNumberFormat="1" applyFont="1" applyFill="1" applyBorder="1" applyAlignment="1">
      <alignment horizontal="right"/>
    </xf>
    <xf numFmtId="165" fontId="37" fillId="33" borderId="23" xfId="0" applyNumberFormat="1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6" fontId="0" fillId="33" borderId="14" xfId="0" applyNumberFormat="1" applyFont="1" applyFill="1" applyBorder="1" applyAlignment="1">
      <alignment/>
    </xf>
    <xf numFmtId="43" fontId="0" fillId="33" borderId="0" xfId="39" applyFont="1" applyFill="1" applyBorder="1" applyAlignment="1">
      <alignment/>
    </xf>
    <xf numFmtId="43" fontId="0" fillId="33" borderId="0" xfId="0" applyNumberFormat="1" applyFont="1" applyFill="1" applyAlignment="1">
      <alignment/>
    </xf>
    <xf numFmtId="6" fontId="37" fillId="33" borderId="14" xfId="0" applyNumberFormat="1" applyFont="1" applyFill="1" applyBorder="1" applyAlignment="1">
      <alignment/>
    </xf>
    <xf numFmtId="6" fontId="0" fillId="33" borderId="17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6" fontId="37" fillId="33" borderId="16" xfId="0" applyNumberFormat="1" applyFont="1" applyFill="1" applyBorder="1" applyAlignment="1">
      <alignment/>
    </xf>
    <xf numFmtId="6" fontId="37" fillId="33" borderId="17" xfId="0" applyNumberFormat="1" applyFont="1" applyFill="1" applyBorder="1" applyAlignment="1">
      <alignment/>
    </xf>
    <xf numFmtId="6" fontId="0" fillId="33" borderId="23" xfId="0" applyNumberFormat="1" applyFont="1" applyFill="1" applyBorder="1" applyAlignment="1">
      <alignment/>
    </xf>
    <xf numFmtId="6" fontId="0" fillId="34" borderId="23" xfId="0" applyNumberFormat="1" applyFont="1" applyFill="1" applyBorder="1" applyAlignment="1">
      <alignment/>
    </xf>
    <xf numFmtId="0" fontId="37" fillId="33" borderId="17" xfId="0" applyFont="1" applyFill="1" applyBorder="1" applyAlignment="1">
      <alignment/>
    </xf>
    <xf numFmtId="6" fontId="37" fillId="34" borderId="22" xfId="0" applyNumberFormat="1" applyFont="1" applyFill="1" applyBorder="1" applyAlignment="1">
      <alignment/>
    </xf>
    <xf numFmtId="9" fontId="0" fillId="33" borderId="13" xfId="54" applyFont="1" applyFill="1" applyBorder="1" applyAlignment="1">
      <alignment/>
    </xf>
    <xf numFmtId="6" fontId="37" fillId="33" borderId="15" xfId="0" applyNumberFormat="1" applyFont="1" applyFill="1" applyBorder="1" applyAlignment="1">
      <alignment/>
    </xf>
    <xf numFmtId="9" fontId="0" fillId="33" borderId="0" xfId="54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Årlige omkostninger pr. staldplads 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525"/>
          <c:w val="0.651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'dybstrøelse sengebås'!$A$20</c:f>
              <c:strCache>
                <c:ptCount val="1"/>
                <c:pt idx="0">
                  <c:v>Kapitalomkostninger, staldanlæg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sengebås'!$B$17:$C$17</c:f>
              <c:strCache/>
            </c:strRef>
          </c:cat>
          <c:val>
            <c:numRef>
              <c:f>'dybstrøelse sengebås'!$B$20:$C$20</c:f>
              <c:numCache/>
            </c:numRef>
          </c:val>
        </c:ser>
        <c:ser>
          <c:idx val="1"/>
          <c:order val="1"/>
          <c:tx>
            <c:strRef>
              <c:f>'dybstrøelse sengebås'!$A$21</c:f>
              <c:strCache>
                <c:ptCount val="1"/>
                <c:pt idx="0">
                  <c:v>Kapitalomkostninger, strømaskiner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sengebås'!$B$17:$C$17</c:f>
              <c:strCache/>
            </c:strRef>
          </c:cat>
          <c:val>
            <c:numRef>
              <c:f>'dybstrøelse sengebås'!$B$21:$C$21</c:f>
              <c:numCache/>
            </c:numRef>
          </c:val>
        </c:ser>
        <c:ser>
          <c:idx val="2"/>
          <c:order val="2"/>
          <c:tx>
            <c:strRef>
              <c:f>'dybstrøelse sengebås'!$A$22</c:f>
              <c:strCache>
                <c:ptCount val="1"/>
                <c:pt idx="0">
                  <c:v>Halmomkostninger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sengebås'!$B$17:$C$17</c:f>
              <c:strCache/>
            </c:strRef>
          </c:cat>
          <c:val>
            <c:numRef>
              <c:f>'dybstrøelse sengebås'!$B$22:$C$22</c:f>
              <c:numCache/>
            </c:numRef>
          </c:val>
        </c:ser>
        <c:ser>
          <c:idx val="3"/>
          <c:order val="3"/>
          <c:tx>
            <c:strRef>
              <c:f>'dybstrøelse sengebås'!$A$23</c:f>
              <c:strCache>
                <c:ptCount val="1"/>
                <c:pt idx="0">
                  <c:v>Lønomkostninger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sengebås'!$B$17:$C$17</c:f>
              <c:strCache/>
            </c:strRef>
          </c:cat>
          <c:val>
            <c:numRef>
              <c:f>'dybstrøelse sengebås'!$B$23:$C$23</c:f>
              <c:numCache/>
            </c:numRef>
          </c:val>
        </c:ser>
        <c:ser>
          <c:idx val="4"/>
          <c:order val="4"/>
          <c:tx>
            <c:strRef>
              <c:f>'dybstrøelse sengebås'!$A$24</c:f>
              <c:strCache>
                <c:ptCount val="1"/>
                <c:pt idx="0">
                  <c:v>Øvrige staldspecifikke omkostninger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'dybstrøelse sengebås'!$B$24:$C$24</c:f>
              <c:numCache/>
            </c:numRef>
          </c:val>
        </c:ser>
        <c:overlap val="100"/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75"/>
          <c:y val="0.24775"/>
          <c:w val="0.30075"/>
          <c:h val="0.6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Årlige omkostninger per staldplads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775"/>
          <c:w val="0.69525"/>
          <c:h val="0.8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'dybstrøelse sengebås (2)'!$A$20</c:f>
              <c:strCache>
                <c:ptCount val="1"/>
                <c:pt idx="0">
                  <c:v>Kapitalomkostninger, staldanlæg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 (2)'!$B$17:$C$17</c:f>
              <c:strCache/>
            </c:strRef>
          </c:cat>
          <c:val>
            <c:numRef>
              <c:f>'dybstrøelse sengebås (2)'!$B$20:$C$20</c:f>
              <c:numCache/>
            </c:numRef>
          </c:val>
        </c:ser>
        <c:ser>
          <c:idx val="1"/>
          <c:order val="1"/>
          <c:tx>
            <c:strRef>
              <c:f>'dybstrøelse sengebås (2)'!$A$21</c:f>
              <c:strCache>
                <c:ptCount val="1"/>
                <c:pt idx="0">
                  <c:v>Kapitalomkostninger, strømaskiner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 (2)'!$B$17:$C$17</c:f>
              <c:strCache/>
            </c:strRef>
          </c:cat>
          <c:val>
            <c:numRef>
              <c:f>'dybstrøelse sengebås (2)'!$B$21:$C$21</c:f>
              <c:numCache/>
            </c:numRef>
          </c:val>
        </c:ser>
        <c:ser>
          <c:idx val="2"/>
          <c:order val="2"/>
          <c:tx>
            <c:strRef>
              <c:f>'dybstrøelse sengebås (2)'!$A$22</c:f>
              <c:strCache>
                <c:ptCount val="1"/>
                <c:pt idx="0">
                  <c:v>Halmomkostninger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 (2)'!$B$17:$C$17</c:f>
              <c:strCache/>
            </c:strRef>
          </c:cat>
          <c:val>
            <c:numRef>
              <c:f>'dybstrøelse sengebås (2)'!$B$22:$C$22</c:f>
              <c:numCache/>
            </c:numRef>
          </c:val>
        </c:ser>
        <c:ser>
          <c:idx val="3"/>
          <c:order val="3"/>
          <c:tx>
            <c:strRef>
              <c:f>'dybstrøelse sengebås (2)'!$A$23</c:f>
              <c:strCache>
                <c:ptCount val="1"/>
                <c:pt idx="0">
                  <c:v>Lønomkostninger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'dybstrøelse sengebås (2)'!$B$17:$C$17</c:f>
              <c:strCache/>
            </c:strRef>
          </c:cat>
          <c:val>
            <c:numRef>
              <c:f>'dybstrøelse sengebås (2)'!$B$23:$C$23</c:f>
              <c:numCache/>
            </c:numRef>
          </c:val>
        </c:ser>
        <c:overlap val="10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.3215"/>
          <c:w val="0.2625"/>
          <c:h val="0.4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19050</xdr:rowOff>
    </xdr:from>
    <xdr:to>
      <xdr:col>10</xdr:col>
      <xdr:colOff>561975</xdr:colOff>
      <xdr:row>26</xdr:row>
      <xdr:rowOff>95250</xdr:rowOff>
    </xdr:to>
    <xdr:graphicFrame>
      <xdr:nvGraphicFramePr>
        <xdr:cNvPr id="1" name="Diagram 1"/>
        <xdr:cNvGraphicFramePr/>
      </xdr:nvGraphicFramePr>
      <xdr:xfrm>
        <a:off x="5676900" y="1866900"/>
        <a:ext cx="4552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8</xdr:row>
      <xdr:rowOff>142875</xdr:rowOff>
    </xdr:from>
    <xdr:to>
      <xdr:col>12</xdr:col>
      <xdr:colOff>495300</xdr:colOff>
      <xdr:row>26</xdr:row>
      <xdr:rowOff>28575</xdr:rowOff>
    </xdr:to>
    <xdr:graphicFrame>
      <xdr:nvGraphicFramePr>
        <xdr:cNvPr id="1" name="Diagram 1"/>
        <xdr:cNvGraphicFramePr/>
      </xdr:nvGraphicFramePr>
      <xdr:xfrm>
        <a:off x="5562600" y="1609725"/>
        <a:ext cx="52006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7.7109375" style="29" customWidth="1"/>
    <col min="2" max="2" width="15.140625" style="29" customWidth="1"/>
    <col min="3" max="3" width="16.00390625" style="29" customWidth="1"/>
    <col min="4" max="4" width="11.7109375" style="29" customWidth="1"/>
    <col min="5" max="5" width="22.7109375" style="29" customWidth="1"/>
    <col min="6" max="6" width="8.140625" style="29" customWidth="1"/>
    <col min="7" max="7" width="14.421875" style="29" customWidth="1"/>
    <col min="8" max="8" width="12.140625" style="29" customWidth="1"/>
    <col min="9" max="9" width="7.00390625" style="29" customWidth="1"/>
    <col min="10" max="10" width="9.140625" style="29" hidden="1" customWidth="1"/>
    <col min="11" max="16384" width="9.140625" style="29" customWidth="1"/>
  </cols>
  <sheetData>
    <row r="1" spans="1:10" ht="15">
      <c r="A1" s="34" t="s">
        <v>61</v>
      </c>
      <c r="E1" s="52" t="s">
        <v>50</v>
      </c>
      <c r="F1" s="37"/>
      <c r="G1" s="37"/>
      <c r="H1" s="37"/>
      <c r="I1" s="38"/>
      <c r="J1" s="38"/>
    </row>
    <row r="2" spans="5:10" ht="15">
      <c r="E2" s="39" t="s">
        <v>27</v>
      </c>
      <c r="F2" s="46">
        <v>30</v>
      </c>
      <c r="G2" s="40" t="s">
        <v>62</v>
      </c>
      <c r="H2" s="40"/>
      <c r="I2" s="41"/>
      <c r="J2" s="41"/>
    </row>
    <row r="3" spans="5:10" ht="15">
      <c r="E3" s="39" t="s">
        <v>26</v>
      </c>
      <c r="F3" s="46">
        <v>15</v>
      </c>
      <c r="G3" s="55" t="str">
        <f>B8</f>
        <v>Dybstørelse</v>
      </c>
      <c r="H3" s="55" t="str">
        <f>C8</f>
        <v>Sengebås</v>
      </c>
      <c r="I3" s="41"/>
      <c r="J3" s="41"/>
    </row>
    <row r="4" spans="5:10" ht="12.75" customHeight="1">
      <c r="E4" s="39" t="s">
        <v>40</v>
      </c>
      <c r="F4" s="46">
        <v>15</v>
      </c>
      <c r="G4" s="54">
        <v>1</v>
      </c>
      <c r="H4" s="54">
        <v>0.5</v>
      </c>
      <c r="I4" s="41"/>
      <c r="J4" s="41"/>
    </row>
    <row r="5" spans="5:10" ht="12.75" customHeight="1">
      <c r="E5" s="39" t="s">
        <v>28</v>
      </c>
      <c r="F5" s="46">
        <v>0.25</v>
      </c>
      <c r="G5" s="40"/>
      <c r="H5" s="40"/>
      <c r="I5" s="41"/>
      <c r="J5" s="41"/>
    </row>
    <row r="6" spans="5:10" ht="15">
      <c r="E6" s="39" t="s">
        <v>2</v>
      </c>
      <c r="F6" s="48">
        <v>0.05</v>
      </c>
      <c r="G6" s="40"/>
      <c r="H6" s="40"/>
      <c r="I6" s="41"/>
      <c r="J6" s="41"/>
    </row>
    <row r="7" spans="2:10" ht="15">
      <c r="B7" s="93" t="s">
        <v>66</v>
      </c>
      <c r="C7" s="94"/>
      <c r="E7" s="39" t="s">
        <v>43</v>
      </c>
      <c r="F7" s="49">
        <v>400</v>
      </c>
      <c r="G7" s="40"/>
      <c r="H7" s="40"/>
      <c r="I7" s="41"/>
      <c r="J7" s="41"/>
    </row>
    <row r="8" spans="2:10" ht="15">
      <c r="B8" s="66" t="s">
        <v>59</v>
      </c>
      <c r="C8" s="66" t="s">
        <v>0</v>
      </c>
      <c r="E8" s="39" t="s">
        <v>38</v>
      </c>
      <c r="F8" s="50">
        <v>170</v>
      </c>
      <c r="G8" s="40"/>
      <c r="H8" s="40"/>
      <c r="I8" s="41"/>
      <c r="J8" s="41"/>
    </row>
    <row r="9" spans="1:10" ht="15">
      <c r="A9" s="29" t="s">
        <v>29</v>
      </c>
      <c r="B9" s="61">
        <v>8000</v>
      </c>
      <c r="C9" s="61">
        <v>12000</v>
      </c>
      <c r="E9" s="51" t="s">
        <v>39</v>
      </c>
      <c r="F9" s="44">
        <v>365</v>
      </c>
      <c r="G9" s="44"/>
      <c r="H9" s="44"/>
      <c r="I9" s="45"/>
      <c r="J9" s="45"/>
    </row>
    <row r="10" spans="1:3" ht="15">
      <c r="A10" s="56" t="s">
        <v>51</v>
      </c>
      <c r="B10" s="62">
        <f>B9-B11</f>
        <v>6000</v>
      </c>
      <c r="C10" s="62">
        <f>C9-C11</f>
        <v>9000</v>
      </c>
    </row>
    <row r="11" spans="1:3" ht="15">
      <c r="A11" s="56" t="s">
        <v>52</v>
      </c>
      <c r="B11" s="61">
        <f>B9*$F$5</f>
        <v>2000</v>
      </c>
      <c r="C11" s="61">
        <f>C9*$F$5</f>
        <v>3000</v>
      </c>
    </row>
    <row r="12" spans="1:4" ht="15">
      <c r="A12" s="29" t="s">
        <v>44</v>
      </c>
      <c r="B12" s="61">
        <v>750</v>
      </c>
      <c r="C12" s="61">
        <v>500</v>
      </c>
      <c r="D12" s="31"/>
    </row>
    <row r="13" spans="1:3" ht="15">
      <c r="A13" s="29" t="s">
        <v>45</v>
      </c>
      <c r="B13" s="63">
        <v>4</v>
      </c>
      <c r="C13" s="70">
        <v>0.3</v>
      </c>
    </row>
    <row r="14" spans="1:3" ht="15">
      <c r="A14" s="29" t="s">
        <v>3</v>
      </c>
      <c r="B14" s="64">
        <v>0.65</v>
      </c>
      <c r="C14" s="64">
        <f>B14</f>
        <v>0.65</v>
      </c>
    </row>
    <row r="15" spans="1:3" ht="15">
      <c r="A15" s="29" t="s">
        <v>46</v>
      </c>
      <c r="B15" s="65">
        <f>G4/400</f>
        <v>0.0025</v>
      </c>
      <c r="C15" s="65">
        <f>H4/F7</f>
        <v>0.00125</v>
      </c>
    </row>
    <row r="16" spans="2:3" ht="15">
      <c r="B16" s="71" t="s">
        <v>67</v>
      </c>
      <c r="C16" s="72"/>
    </row>
    <row r="17" spans="2:3" ht="15">
      <c r="B17" s="66" t="str">
        <f>B8</f>
        <v>Dybstørelse</v>
      </c>
      <c r="C17" s="66" t="str">
        <f>C8</f>
        <v>Sengebås</v>
      </c>
    </row>
    <row r="18" spans="1:3" ht="15">
      <c r="A18" s="29" t="s">
        <v>32</v>
      </c>
      <c r="B18" s="67">
        <f>-PMT($F$6,$F$2,B10)</f>
        <v>390.3086104816595</v>
      </c>
      <c r="C18" s="67">
        <f>-PMT($F$6,$F$2,C10)</f>
        <v>585.4629157224892</v>
      </c>
    </row>
    <row r="19" spans="1:3" ht="15">
      <c r="A19" s="29" t="s">
        <v>31</v>
      </c>
      <c r="B19" s="68">
        <f>-PMT($F$6,$F$3,B11)</f>
        <v>192.68457521848873</v>
      </c>
      <c r="C19" s="68">
        <f>-PMT($F$6,$F$3,C11)</f>
        <v>289.0268628277331</v>
      </c>
    </row>
    <row r="20" spans="1:4" ht="15">
      <c r="A20" s="29" t="s">
        <v>33</v>
      </c>
      <c r="B20" s="68">
        <f>B18+B19</f>
        <v>582.9931857001483</v>
      </c>
      <c r="C20" s="68">
        <f>C18+C19</f>
        <v>874.4897785502224</v>
      </c>
      <c r="D20" s="32"/>
    </row>
    <row r="21" spans="1:3" ht="15">
      <c r="A21" s="29" t="s">
        <v>6</v>
      </c>
      <c r="B21" s="68">
        <f>-PMT($F$6,$F$4,B12)</f>
        <v>72.25671570693328</v>
      </c>
      <c r="C21" s="68">
        <f>-PMT($F$6,$F$4,C12)</f>
        <v>48.17114380462218</v>
      </c>
    </row>
    <row r="22" spans="1:4" ht="15">
      <c r="A22" s="29" t="s">
        <v>35</v>
      </c>
      <c r="B22" s="68">
        <f>B13*B14*$F$9</f>
        <v>949</v>
      </c>
      <c r="C22" s="68">
        <f>C13*C14*$F$9</f>
        <v>71.175</v>
      </c>
      <c r="D22" s="30"/>
    </row>
    <row r="23" spans="1:4" ht="15">
      <c r="A23" s="29" t="s">
        <v>8</v>
      </c>
      <c r="B23" s="68">
        <f>B15*$F$9*$F$8</f>
        <v>155.125</v>
      </c>
      <c r="C23" s="68">
        <f>C15*$F$9*$F$8</f>
        <v>77.5625</v>
      </c>
      <c r="D23" s="33"/>
    </row>
    <row r="24" spans="1:4" ht="15">
      <c r="A24" s="29" t="s">
        <v>37</v>
      </c>
      <c r="B24" s="62">
        <v>0</v>
      </c>
      <c r="C24" s="62">
        <v>0</v>
      </c>
      <c r="D24" s="33"/>
    </row>
    <row r="25" spans="1:5" ht="15">
      <c r="A25" s="29" t="s">
        <v>65</v>
      </c>
      <c r="B25" s="88">
        <f>B20/B26</f>
        <v>0.3313638186118788</v>
      </c>
      <c r="C25" s="90">
        <f>C20/C26</f>
        <v>0.8162134275204238</v>
      </c>
      <c r="D25" s="79" t="s">
        <v>42</v>
      </c>
      <c r="E25" s="35"/>
    </row>
    <row r="26" spans="1:4" ht="15">
      <c r="A26" s="34" t="s">
        <v>41</v>
      </c>
      <c r="B26" s="89">
        <f>SUM(B20:B24)</f>
        <v>1759.3749014070816</v>
      </c>
      <c r="C26" s="82">
        <f>SUM(C20:C24)</f>
        <v>1071.3984223548446</v>
      </c>
      <c r="D26" s="78">
        <f>B26-C26</f>
        <v>687.976479052237</v>
      </c>
    </row>
    <row r="27" spans="1:4" ht="15">
      <c r="A27" s="34"/>
      <c r="D27" s="32"/>
    </row>
    <row r="29" spans="1:6" ht="15">
      <c r="A29" s="52" t="s">
        <v>56</v>
      </c>
      <c r="B29" s="37"/>
      <c r="C29" s="38"/>
      <c r="F29" s="40"/>
    </row>
    <row r="30" spans="1:6" ht="15">
      <c r="A30" s="53"/>
      <c r="B30" s="59" t="s">
        <v>47</v>
      </c>
      <c r="C30" s="60" t="s">
        <v>48</v>
      </c>
      <c r="F30" s="40"/>
    </row>
    <row r="31" spans="1:6" ht="15">
      <c r="A31" s="39" t="s">
        <v>14</v>
      </c>
      <c r="B31" s="84">
        <v>100</v>
      </c>
      <c r="C31" s="85">
        <v>200</v>
      </c>
      <c r="F31" s="40"/>
    </row>
    <row r="32" spans="1:6" ht="15">
      <c r="A32" s="39" t="s">
        <v>15</v>
      </c>
      <c r="B32" s="68">
        <v>170</v>
      </c>
      <c r="C32" s="62">
        <v>200</v>
      </c>
      <c r="F32" s="40"/>
    </row>
    <row r="33" spans="1:6" ht="15">
      <c r="A33" s="39" t="s">
        <v>55</v>
      </c>
      <c r="B33" s="68">
        <f>810-C23</f>
        <v>732.4375</v>
      </c>
      <c r="C33" s="62">
        <v>200</v>
      </c>
      <c r="F33" s="40"/>
    </row>
    <row r="34" spans="1:6" ht="15">
      <c r="A34" s="39" t="s">
        <v>17</v>
      </c>
      <c r="B34" s="68">
        <v>280</v>
      </c>
      <c r="C34" s="62">
        <v>200</v>
      </c>
      <c r="F34" s="40"/>
    </row>
    <row r="35" spans="1:6" ht="15">
      <c r="A35" s="40" t="s">
        <v>57</v>
      </c>
      <c r="B35" s="68">
        <f>3000*F6</f>
        <v>150</v>
      </c>
      <c r="C35" s="62">
        <v>200</v>
      </c>
      <c r="F35" s="40"/>
    </row>
    <row r="36" spans="1:6" ht="15">
      <c r="A36" s="86" t="s">
        <v>64</v>
      </c>
      <c r="B36" s="69">
        <f>SUM(B31:B35)</f>
        <v>1432.4375</v>
      </c>
      <c r="C36" s="87">
        <f>SUM(C31:C35)</f>
        <v>1000</v>
      </c>
      <c r="F36" s="40"/>
    </row>
    <row r="38" spans="1:4" ht="15.75">
      <c r="A38" s="36"/>
      <c r="B38" s="80" t="s">
        <v>58</v>
      </c>
      <c r="C38" s="81"/>
      <c r="D38" s="40"/>
    </row>
    <row r="39" spans="1:4" ht="15">
      <c r="A39" s="39"/>
      <c r="B39" s="91" t="s">
        <v>59</v>
      </c>
      <c r="C39" s="92" t="s">
        <v>0</v>
      </c>
      <c r="D39" s="40"/>
    </row>
    <row r="40" spans="1:5" ht="15">
      <c r="A40" s="39" t="s">
        <v>49</v>
      </c>
      <c r="B40" s="42">
        <f>B26+B31+B32+B33+B34+B35</f>
        <v>3191.812401407082</v>
      </c>
      <c r="C40" s="77">
        <f>C26+B31+B32+B33+B34+B35</f>
        <v>2503.8359223548446</v>
      </c>
      <c r="D40" s="75"/>
      <c r="E40" s="76"/>
    </row>
    <row r="41" spans="1:5" ht="15">
      <c r="A41" s="39" t="s">
        <v>54</v>
      </c>
      <c r="B41" s="57">
        <v>2000</v>
      </c>
      <c r="C41" s="74">
        <v>2000</v>
      </c>
      <c r="D41" s="75"/>
      <c r="E41" s="76"/>
    </row>
    <row r="42" spans="1:5" ht="15">
      <c r="A42" s="51" t="s">
        <v>53</v>
      </c>
      <c r="B42" s="58">
        <f>B41-B40</f>
        <v>-1191.8124014070818</v>
      </c>
      <c r="C42" s="78">
        <f>C41-C40</f>
        <v>-503.83592235484457</v>
      </c>
      <c r="D42" s="75"/>
      <c r="E42" s="76"/>
    </row>
    <row r="43" ht="15">
      <c r="D43" s="40"/>
    </row>
    <row r="44" spans="1:4" ht="15">
      <c r="A44" s="40"/>
      <c r="B44" s="40"/>
      <c r="C44" s="40"/>
      <c r="D44" s="40"/>
    </row>
    <row r="45" spans="1:4" ht="15">
      <c r="A45" s="36"/>
      <c r="B45" s="95" t="s">
        <v>48</v>
      </c>
      <c r="C45" s="96"/>
      <c r="D45" s="40"/>
    </row>
    <row r="46" spans="1:3" ht="15">
      <c r="A46" s="39"/>
      <c r="B46" s="59" t="str">
        <f>B17</f>
        <v>Dybstørelse</v>
      </c>
      <c r="C46" s="73" t="str">
        <f>C17</f>
        <v>Sengebås</v>
      </c>
    </row>
    <row r="47" spans="1:3" ht="15">
      <c r="A47" s="39" t="s">
        <v>60</v>
      </c>
      <c r="B47" s="57">
        <f>B26+$C$31+$C$32+$C$33+$C$34+$C$35</f>
        <v>2759.374901407082</v>
      </c>
      <c r="C47" s="74">
        <f>C26+$C$31+$C$32+$C$33+$C$34+$C$35</f>
        <v>2071.3984223548446</v>
      </c>
    </row>
    <row r="48" spans="1:3" ht="15">
      <c r="A48" s="39" t="s">
        <v>63</v>
      </c>
      <c r="B48" s="46"/>
      <c r="C48" s="47"/>
    </row>
    <row r="49" spans="1:3" ht="15">
      <c r="A49" s="43" t="s">
        <v>53</v>
      </c>
      <c r="B49" s="82">
        <f>B48-B47</f>
        <v>-2759.374901407082</v>
      </c>
      <c r="C49" s="83">
        <f>C48-C47</f>
        <v>-2071.3984223548446</v>
      </c>
    </row>
  </sheetData>
  <sheetProtection/>
  <mergeCells count="2">
    <mergeCell ref="B7:C7"/>
    <mergeCell ref="B45:C45"/>
  </mergeCells>
  <dataValidations count="2">
    <dataValidation errorStyle="information" allowBlank="1" showInputMessage="1" showErrorMessage="1" promptTitle="Kun omkostninger i dette felt " prompt="Er der tale om staldspeciffike indtægter, skal DB korrigeres i celle B39.   " sqref="B24"/>
    <dataValidation allowBlank="1" showInputMessage="1" showErrorMessage="1" promptTitle="Kun omkostninger i dette felt" prompt="Er der tale om indtægter, der er specifikke for stalde med sengebåse så korrigerer det i dit forventede dækningsbidrag i celle C39 " sqref="C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6.00390625" style="0" customWidth="1"/>
    <col min="2" max="2" width="12.8515625" style="0" customWidth="1"/>
    <col min="3" max="3" width="12.57421875" style="0" customWidth="1"/>
    <col min="4" max="4" width="11.7109375" style="0" customWidth="1"/>
    <col min="5" max="5" width="17.8515625" style="0" customWidth="1"/>
    <col min="6" max="6" width="8.140625" style="0" customWidth="1"/>
  </cols>
  <sheetData>
    <row r="1" spans="5:7" ht="15">
      <c r="E1" t="s">
        <v>27</v>
      </c>
      <c r="F1">
        <v>30</v>
      </c>
      <c r="G1">
        <f>F1*0.75</f>
        <v>22.5</v>
      </c>
    </row>
    <row r="2" spans="5:7" ht="15">
      <c r="E2" t="s">
        <v>26</v>
      </c>
      <c r="F2">
        <v>15</v>
      </c>
      <c r="G2">
        <f>0.25*F2</f>
        <v>3.75</v>
      </c>
    </row>
    <row r="3" spans="5:7" ht="12.75" customHeight="1">
      <c r="E3" t="s">
        <v>28</v>
      </c>
      <c r="F3">
        <v>0.25</v>
      </c>
      <c r="G3">
        <f>G1+G2</f>
        <v>26.25</v>
      </c>
    </row>
    <row r="4" spans="5:6" ht="12.75" customHeight="1">
      <c r="E4" t="s">
        <v>2</v>
      </c>
      <c r="F4" s="2">
        <v>0.05</v>
      </c>
    </row>
    <row r="5" spans="5:6" ht="15">
      <c r="E5" t="s">
        <v>4</v>
      </c>
      <c r="F5" s="4">
        <v>400</v>
      </c>
    </row>
    <row r="6" spans="2:6" ht="15">
      <c r="B6" s="97" t="s">
        <v>1</v>
      </c>
      <c r="C6" s="97"/>
      <c r="E6" t="s">
        <v>5</v>
      </c>
      <c r="F6">
        <v>170</v>
      </c>
    </row>
    <row r="7" spans="2:6" ht="15">
      <c r="B7" s="26" t="s">
        <v>11</v>
      </c>
      <c r="C7" s="26" t="s">
        <v>0</v>
      </c>
      <c r="E7" t="s">
        <v>7</v>
      </c>
      <c r="F7">
        <v>365</v>
      </c>
    </row>
    <row r="8" spans="1:3" ht="15">
      <c r="A8" t="s">
        <v>29</v>
      </c>
      <c r="B8" s="1">
        <v>8000</v>
      </c>
      <c r="C8" s="1">
        <v>12000</v>
      </c>
    </row>
    <row r="9" spans="1:3" ht="15">
      <c r="A9" t="s">
        <v>30</v>
      </c>
      <c r="B9" s="1">
        <f>B8-B10</f>
        <v>6000</v>
      </c>
      <c r="C9" s="1">
        <f>C8-C10</f>
        <v>9000</v>
      </c>
    </row>
    <row r="10" spans="1:3" ht="15">
      <c r="A10" t="s">
        <v>25</v>
      </c>
      <c r="B10" s="1">
        <f>B8*$F$3</f>
        <v>2000</v>
      </c>
      <c r="C10" s="1">
        <f>C8*$F$3</f>
        <v>3000</v>
      </c>
    </row>
    <row r="11" spans="1:4" ht="15">
      <c r="A11" t="s">
        <v>13</v>
      </c>
      <c r="B11">
        <v>625</v>
      </c>
      <c r="C11">
        <v>500</v>
      </c>
      <c r="D11" s="8"/>
    </row>
    <row r="12" spans="1:3" ht="15">
      <c r="A12" t="s">
        <v>34</v>
      </c>
      <c r="B12">
        <v>3</v>
      </c>
      <c r="C12">
        <v>0.3</v>
      </c>
    </row>
    <row r="13" spans="1:3" ht="15">
      <c r="A13" t="s">
        <v>3</v>
      </c>
      <c r="B13">
        <v>0.3</v>
      </c>
      <c r="C13">
        <f>B13</f>
        <v>0.3</v>
      </c>
    </row>
    <row r="14" spans="1:3" ht="15">
      <c r="A14" t="s">
        <v>24</v>
      </c>
      <c r="B14">
        <v>0.65</v>
      </c>
      <c r="C14">
        <v>0.5</v>
      </c>
    </row>
    <row r="15" spans="1:3" ht="15">
      <c r="A15" t="s">
        <v>12</v>
      </c>
      <c r="B15" s="28">
        <f>B14/400</f>
        <v>0.0016250000000000001</v>
      </c>
      <c r="C15" s="28">
        <f>C14/F5</f>
        <v>0.00125</v>
      </c>
    </row>
    <row r="16" ht="15">
      <c r="B16" s="3" t="s">
        <v>10</v>
      </c>
    </row>
    <row r="17" spans="2:3" ht="15">
      <c r="B17" s="26" t="str">
        <f>B7</f>
        <v>Dybststørelse</v>
      </c>
      <c r="C17" s="26" t="str">
        <f>C7</f>
        <v>Sengebås</v>
      </c>
    </row>
    <row r="18" spans="1:3" ht="15">
      <c r="A18" t="s">
        <v>32</v>
      </c>
      <c r="B18" s="25">
        <f>-PMT($F$4,$F$1,B9)</f>
        <v>390.3086104816595</v>
      </c>
      <c r="C18" s="25">
        <f>-PMT($F$4,$F$1,C9)</f>
        <v>585.4629157224892</v>
      </c>
    </row>
    <row r="19" spans="1:3" ht="15">
      <c r="A19" t="s">
        <v>31</v>
      </c>
      <c r="B19" s="5">
        <f>-PMT($F$4,$F$2,B10)</f>
        <v>192.68457521848873</v>
      </c>
      <c r="C19" s="5">
        <f>-PMT($F$4,$F$2,C10)</f>
        <v>289.0268628277331</v>
      </c>
    </row>
    <row r="20" spans="1:3" ht="15">
      <c r="A20" t="s">
        <v>33</v>
      </c>
      <c r="B20" s="5">
        <f>B18+B19</f>
        <v>582.9931857001483</v>
      </c>
      <c r="C20" s="5">
        <f>C18+C19</f>
        <v>874.4897785502224</v>
      </c>
    </row>
    <row r="21" spans="1:3" ht="15">
      <c r="A21" t="s">
        <v>6</v>
      </c>
      <c r="B21" s="5">
        <f>-PMT($F$4,$F$2,B11)</f>
        <v>60.21392975577773</v>
      </c>
      <c r="C21" s="5">
        <f>-PMT($F$4,$F$2,C11)</f>
        <v>48.17114380462218</v>
      </c>
    </row>
    <row r="22" spans="1:4" ht="15">
      <c r="A22" t="s">
        <v>35</v>
      </c>
      <c r="B22" s="6">
        <f>B12*B13*$F$7</f>
        <v>328.49999999999994</v>
      </c>
      <c r="C22" s="6">
        <f>C12*C13*$F$7</f>
        <v>32.85</v>
      </c>
      <c r="D22" s="27"/>
    </row>
    <row r="23" spans="1:4" ht="15">
      <c r="A23" t="s">
        <v>8</v>
      </c>
      <c r="B23" s="6">
        <f>B15*$F$7*$F$6</f>
        <v>100.83125</v>
      </c>
      <c r="C23" s="6">
        <f>C15*$F$7*$F$6</f>
        <v>77.5625</v>
      </c>
      <c r="D23" s="7"/>
    </row>
    <row r="24" ht="15">
      <c r="D24" s="7"/>
    </row>
    <row r="25" spans="1:3" ht="15">
      <c r="A25" t="s">
        <v>23</v>
      </c>
      <c r="B25" s="2">
        <f>SUM(B18:B21)/B26</f>
        <v>1.1432694070900002</v>
      </c>
      <c r="C25" s="2">
        <f>SUM(C18:C21)/C26</f>
        <v>1.7396156575285255</v>
      </c>
    </row>
    <row r="26" spans="1:4" ht="15">
      <c r="A26" s="9" t="s">
        <v>9</v>
      </c>
      <c r="B26" s="21">
        <f>SUM(B20:B23)</f>
        <v>1072.538365455926</v>
      </c>
      <c r="C26" s="21">
        <f>SUM(C20:C23)</f>
        <v>1033.0734223548445</v>
      </c>
      <c r="D26" s="5">
        <f>B26-C26</f>
        <v>39.46494310108142</v>
      </c>
    </row>
    <row r="27" spans="1:3" ht="15">
      <c r="A27" s="9" t="s">
        <v>36</v>
      </c>
      <c r="B27" s="24">
        <f>B26/B35</f>
        <v>0.4275231424143694</v>
      </c>
      <c r="C27" s="24">
        <f>C26/C35</f>
        <v>0.41837353557988516</v>
      </c>
    </row>
    <row r="28" ht="15">
      <c r="A28" s="9" t="s">
        <v>22</v>
      </c>
    </row>
    <row r="29" spans="1:6" ht="15">
      <c r="A29" s="10" t="s">
        <v>14</v>
      </c>
      <c r="B29" s="22">
        <f>107*1.25</f>
        <v>133.75</v>
      </c>
      <c r="C29" s="22">
        <f>107*1.25</f>
        <v>133.75</v>
      </c>
      <c r="D29" s="11" t="s">
        <v>18</v>
      </c>
      <c r="E29" s="11"/>
      <c r="F29" s="12"/>
    </row>
    <row r="30" spans="1:6" ht="15">
      <c r="A30" s="13" t="s">
        <v>15</v>
      </c>
      <c r="B30" s="23">
        <v>200</v>
      </c>
      <c r="C30" s="23">
        <v>200</v>
      </c>
      <c r="D30" s="14" t="s">
        <v>18</v>
      </c>
      <c r="E30" s="14"/>
      <c r="F30" s="15"/>
    </row>
    <row r="31" spans="1:6" ht="15">
      <c r="A31" s="13" t="s">
        <v>16</v>
      </c>
      <c r="B31" s="23">
        <f>800-C23</f>
        <v>722.4375</v>
      </c>
      <c r="C31" s="23">
        <f>800-C23</f>
        <v>722.4375</v>
      </c>
      <c r="D31" s="14" t="s">
        <v>18</v>
      </c>
      <c r="E31" s="14"/>
      <c r="F31" s="15"/>
    </row>
    <row r="32" spans="1:6" ht="15">
      <c r="A32" s="13" t="s">
        <v>17</v>
      </c>
      <c r="B32" s="23">
        <v>230</v>
      </c>
      <c r="C32" s="23">
        <v>230</v>
      </c>
      <c r="D32" s="14" t="s">
        <v>18</v>
      </c>
      <c r="E32" s="14"/>
      <c r="F32" s="15"/>
    </row>
    <row r="33" spans="1:6" ht="15">
      <c r="A33" s="13" t="s">
        <v>20</v>
      </c>
      <c r="B33" s="23">
        <f>3000*F4</f>
        <v>150</v>
      </c>
      <c r="C33" s="23">
        <f>3000*F4</f>
        <v>150</v>
      </c>
      <c r="D33" s="14" t="s">
        <v>18</v>
      </c>
      <c r="E33" s="14"/>
      <c r="F33" s="15"/>
    </row>
    <row r="34" spans="1:6" ht="15">
      <c r="A34" s="13"/>
      <c r="B34" s="14"/>
      <c r="C34" s="14"/>
      <c r="D34" s="14"/>
      <c r="E34" s="14"/>
      <c r="F34" s="15"/>
    </row>
    <row r="35" spans="1:6" ht="15">
      <c r="A35" s="13" t="s">
        <v>19</v>
      </c>
      <c r="B35" s="20">
        <f>B26+B29+B30+B31+B32+B33</f>
        <v>2508.725865455926</v>
      </c>
      <c r="C35" s="20">
        <f>C26+C29+C30+C31+C32+C33</f>
        <v>2469.2609223548443</v>
      </c>
      <c r="D35" s="14"/>
      <c r="E35" s="14"/>
      <c r="F35" s="15"/>
    </row>
    <row r="36" spans="1:6" ht="15">
      <c r="A36" s="13"/>
      <c r="B36" s="14"/>
      <c r="C36" s="14"/>
      <c r="D36" s="14"/>
      <c r="E36" s="14"/>
      <c r="F36" s="15"/>
    </row>
    <row r="37" spans="1:6" ht="15">
      <c r="A37" s="16" t="s">
        <v>21</v>
      </c>
      <c r="B37" s="17">
        <v>2400</v>
      </c>
      <c r="C37" s="17">
        <v>2400</v>
      </c>
      <c r="D37" s="18" t="s">
        <v>18</v>
      </c>
      <c r="E37" s="18"/>
      <c r="F37" s="19"/>
    </row>
  </sheetData>
  <sheetProtection/>
  <mergeCells count="1"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Videncentret for Landbrug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Sengebås eller dybstrøelse?</dc:title>
  <dc:subject/>
  <dc:creator>Jannik Toft Andersen</dc:creator>
  <cp:keywords/>
  <dc:description/>
  <cp:lastModifiedBy>Merete Martin Jensen</cp:lastModifiedBy>
  <dcterms:created xsi:type="dcterms:W3CDTF">2011-06-20T10:01:25Z</dcterms:created>
  <dcterms:modified xsi:type="dcterms:W3CDTF">2011-09-20T12:32:23Z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PublishingConta">
    <vt:lpwstr>4092</vt:lpwstr>
  </property>
  <property fmtid="{D5CDD505-2E9C-101B-9397-08002B2CF9AE}" pid="4" name="PublishingPageConte">
    <vt:lpwstr>&lt;p style="margin:0cm 0cm 0pt"&gt;&lt;b&gt;&lt;span style="font-family:arial;font-size:13px"&gt;Regn på dine egne forudsætninger&lt;/span&gt;&lt;/b&gt;&lt;/p&gt;
&lt;p style="margin:0cm 0cm 0pt"&gt;&lt;span style="font-family:arial;font-size:13px"&gt;I regnearket kan du med udgangspunkt i dine egne </vt:lpwstr>
  </property>
  <property fmtid="{D5CDD505-2E9C-101B-9397-08002B2CF9AE}" pid="5" name="Revisionsda">
    <vt:lpwstr>2011-09-20T12:33:00Z</vt:lpwstr>
  </property>
  <property fmtid="{D5CDD505-2E9C-101B-9397-08002B2CF9AE}" pid="6" name="HideInRollu">
    <vt:lpwstr>0</vt:lpwstr>
  </property>
  <property fmtid="{D5CDD505-2E9C-101B-9397-08002B2CF9AE}" pid="7" name="Projekt">
    <vt:lpwstr>455;#Produktive funktionelle produktionssystemer</vt:lpwstr>
  </property>
  <property fmtid="{D5CDD505-2E9C-101B-9397-08002B2CF9AE}" pid="8" name="WebInfoSubjec">
    <vt:lpwstr/>
  </property>
  <property fmtid="{D5CDD505-2E9C-101B-9397-08002B2CF9AE}" pid="9" name="Ansvarligafdeli">
    <vt:lpwstr>20</vt:lpwstr>
  </property>
  <property fmtid="{D5CDD505-2E9C-101B-9397-08002B2CF9AE}" pid="10" name="Informationsser">
    <vt:lpwstr/>
  </property>
  <property fmtid="{D5CDD505-2E9C-101B-9397-08002B2CF9AE}" pid="11" name="display_urn:schemas-microsoft-com:office:office#PublishingConta">
    <vt:lpwstr>lcjta</vt:lpwstr>
  </property>
  <property fmtid="{D5CDD505-2E9C-101B-9397-08002B2CF9AE}" pid="12" name="PublishingRollupIma">
    <vt:lpwstr/>
  </property>
  <property fmtid="{D5CDD505-2E9C-101B-9397-08002B2CF9AE}" pid="13" name="ArticleStartDa">
    <vt:lpwstr>2011-09-20T00:00:00Z</vt:lpwstr>
  </property>
  <property fmtid="{D5CDD505-2E9C-101B-9397-08002B2CF9AE}" pid="14" name="Noegleo">
    <vt:lpwstr/>
  </property>
  <property fmtid="{D5CDD505-2E9C-101B-9397-08002B2CF9AE}" pid="15" name="Audien">
    <vt:lpwstr/>
  </property>
  <property fmtid="{D5CDD505-2E9C-101B-9397-08002B2CF9AE}" pid="16" name="Sprogva">
    <vt:lpwstr>2</vt:lpwstr>
  </property>
  <property fmtid="{D5CDD505-2E9C-101B-9397-08002B2CF9AE}" pid="17" name="ArticleByLi">
    <vt:lpwstr/>
  </property>
  <property fmtid="{D5CDD505-2E9C-101B-9397-08002B2CF9AE}" pid="18" name="Bekraeftelsesda">
    <vt:lpwstr>2011-09-20T14:33:00Z</vt:lpwstr>
  </property>
  <property fmtid="{D5CDD505-2E9C-101B-9397-08002B2CF9AE}" pid="19" name="HitCou">
    <vt:lpwstr>28.0000000000000</vt:lpwstr>
  </property>
  <property fmtid="{D5CDD505-2E9C-101B-9397-08002B2CF9AE}" pid="20" name="PublishingImageCapti">
    <vt:lpwstr/>
  </property>
  <property fmtid="{D5CDD505-2E9C-101B-9397-08002B2CF9AE}" pid="21" name="NetSkabelonVal">
    <vt:lpwstr/>
  </property>
  <property fmtid="{D5CDD505-2E9C-101B-9397-08002B2CF9AE}" pid="22" name="PublishingContactEma">
    <vt:lpwstr/>
  </property>
  <property fmtid="{D5CDD505-2E9C-101B-9397-08002B2CF9AE}" pid="23" name="Arkiveringsda">
    <vt:lpwstr>2013-09-19T00:00:00Z</vt:lpwstr>
  </property>
  <property fmtid="{D5CDD505-2E9C-101B-9397-08002B2CF9AE}" pid="24" name="GammelU">
    <vt:lpwstr/>
  </property>
  <property fmtid="{D5CDD505-2E9C-101B-9397-08002B2CF9AE}" pid="25" name="PublishingPageIma">
    <vt:lpwstr/>
  </property>
  <property fmtid="{D5CDD505-2E9C-101B-9397-08002B2CF9AE}" pid="26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7" name="Forfatte">
    <vt:lpwstr>4092;#fmp:lcjta</vt:lpwstr>
  </property>
  <property fmtid="{D5CDD505-2E9C-101B-9397-08002B2CF9AE}" pid="28" name="PublishingContactPictu">
    <vt:lpwstr/>
  </property>
  <property fmtid="{D5CDD505-2E9C-101B-9397-08002B2CF9AE}" pid="29" name="Ingen besked ved arkiveri">
    <vt:lpwstr>0</vt:lpwstr>
  </property>
  <property fmtid="{D5CDD505-2E9C-101B-9397-08002B2CF9AE}" pid="30" name="Rettighedsgrup">
    <vt:lpwstr>2</vt:lpwstr>
  </property>
  <property fmtid="{D5CDD505-2E9C-101B-9397-08002B2CF9AE}" pid="31" name="PublishingContactNa">
    <vt:lpwstr/>
  </property>
  <property fmtid="{D5CDD505-2E9C-101B-9397-08002B2CF9AE}" pid="32" name="ContentTy">
    <vt:lpwstr>Landbrugsinfo Binær Fil</vt:lpwstr>
  </property>
  <property fmtid="{D5CDD505-2E9C-101B-9397-08002B2CF9AE}" pid="33" name="Commen">
    <vt:lpwstr>Udregn hvilken staldløsning der passer bedst til din bedrift.</vt:lpwstr>
  </property>
  <property fmtid="{D5CDD505-2E9C-101B-9397-08002B2CF9AE}" pid="34" name="display_urn:schemas-microsoft-com:office:office#Forfatte">
    <vt:lpwstr>lcjta</vt:lpwstr>
  </property>
  <property fmtid="{D5CDD505-2E9C-101B-9397-08002B2CF9AE}" pid="35" name="Listeko">
    <vt:lpwstr/>
  </property>
  <property fmtid="{D5CDD505-2E9C-101B-9397-08002B2CF9AE}" pid="36" name="Numm">
    <vt:lpwstr/>
  </property>
  <property fmtid="{D5CDD505-2E9C-101B-9397-08002B2CF9AE}" pid="37" name="Afsend">
    <vt:lpwstr>2</vt:lpwstr>
  </property>
  <property fmtid="{D5CDD505-2E9C-101B-9397-08002B2CF9AE}" pid="38" name="EnclosureF">
    <vt:lpwstr/>
  </property>
  <property fmtid="{D5CDD505-2E9C-101B-9397-08002B2CF9AE}" pid="39" name="AllowCommen">
    <vt:lpwstr>1</vt:lpwstr>
  </property>
  <property fmtid="{D5CDD505-2E9C-101B-9397-08002B2CF9AE}" pid="40" name="DisplayCommen">
    <vt:lpwstr>1</vt:lpwstr>
  </property>
  <property fmtid="{D5CDD505-2E9C-101B-9397-08002B2CF9AE}" pid="41" name="ContentType">
    <vt:lpwstr>0x010100C568DB52D9D0A14D9B2FDCC96666E9F2007948130EC3DB064584E219954237AF3900242457EFB8B24247815D688C526CD44D00C26A9DBCB02B5C4DA1F017B836C045C00060750ADE2E6249BABB5C6118FC133DE800AF2E6DC7107240CAAE62CB7A7C0C31000061EF051C952567498632A87EDF5BEBAF</vt:lpwstr>
  </property>
</Properties>
</file>